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22431323-CCDA-4C9F-98C8-BE3B5EA1C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28" i="1"/>
  <c r="C28" i="1"/>
  <c r="C5" i="1"/>
  <c r="C25" i="1"/>
  <c r="C12" i="1"/>
  <c r="E4" i="2"/>
  <c r="C23" i="1" l="1"/>
  <c r="C20" i="1"/>
  <c r="C19" i="1"/>
  <c r="C16" i="1"/>
  <c r="C6" i="1"/>
  <c r="C9" i="1"/>
  <c r="C7" i="1"/>
  <c r="C8" i="1"/>
  <c r="C10" i="1"/>
  <c r="E13" i="2"/>
  <c r="C24" i="1"/>
  <c r="C17" i="1"/>
  <c r="C26" i="1"/>
  <c r="E29" i="2" l="1"/>
  <c r="D29" i="2"/>
  <c r="D30" i="1" s="1"/>
  <c r="E30" i="1" s="1"/>
  <c r="E27" i="1" l="1"/>
  <c r="E22" i="1" l="1"/>
  <c r="E26" i="1"/>
  <c r="E25" i="1" l="1"/>
  <c r="E19" i="1" l="1"/>
  <c r="E24" i="1"/>
  <c r="E21" i="1" l="1"/>
  <c r="E23" i="1"/>
  <c r="B31" i="1" l="1"/>
  <c r="E18" i="1" l="1"/>
  <c r="E20" i="1"/>
  <c r="E17" i="1"/>
  <c r="E16" i="1"/>
  <c r="E15" i="1"/>
  <c r="E14" i="1"/>
  <c r="E13" i="1"/>
  <c r="E12" i="1"/>
  <c r="E11" i="1"/>
  <c r="E10" i="1"/>
  <c r="E9" i="1"/>
  <c r="E7" i="1"/>
  <c r="E6" i="1"/>
  <c r="E5" i="1"/>
  <c r="E8" i="1"/>
  <c r="C30" i="1" l="1"/>
  <c r="B37" i="1"/>
  <c r="C31" i="1" l="1"/>
  <c r="D31" i="1"/>
  <c r="B40" i="1"/>
  <c r="E31" i="1" l="1"/>
  <c r="B41" i="1"/>
</calcChain>
</file>

<file path=xl/sharedStrings.xml><?xml version="1.0" encoding="utf-8"?>
<sst xmlns="http://schemas.openxmlformats.org/spreadsheetml/2006/main" count="94" uniqueCount="84">
  <si>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</si>
  <si>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</si>
  <si>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</si>
  <si>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</si>
  <si>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</si>
  <si>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</si>
  <si>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</si>
  <si>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</si>
  <si>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</si>
  <si>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</si>
  <si>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</si>
  <si>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</si>
  <si>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</si>
  <si>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</si>
  <si>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</si>
  <si>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</si>
  <si>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</si>
  <si>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</si>
  <si>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</si>
  <si>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</si>
  <si>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</si>
  <si>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</si>
  <si>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</si>
  <si>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</si>
  <si>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</si>
  <si>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</si>
  <si>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Kontingent Danske Kirkedage</t>
  </si>
  <si>
    <t>Dato</t>
  </si>
  <si>
    <t>Folkekirkens Skoletjeneste</t>
  </si>
  <si>
    <t>Budgetteret resultat</t>
  </si>
  <si>
    <t>Kørsel mm. udvalgsmøder</t>
  </si>
  <si>
    <t>Arresthuspræst</t>
  </si>
  <si>
    <t>Lolland-Falsters Stifts Sociale Arbejde</t>
  </si>
  <si>
    <t>Kirken i sommerlandet</t>
  </si>
  <si>
    <t>Samarbejde med Kirkefondet</t>
  </si>
  <si>
    <t>Resultat</t>
  </si>
  <si>
    <t>Fængselsbladet "Åndehullet"</t>
  </si>
  <si>
    <t>22.02.2023</t>
  </si>
  <si>
    <t>Stege-Vordingborg Provsti</t>
  </si>
  <si>
    <t>Udvalget for Ældre og Kirke</t>
  </si>
  <si>
    <t>Det mellemkirkelige stiftsudvalg, inkl. årsmøde</t>
  </si>
  <si>
    <t>31.08.2023</t>
  </si>
  <si>
    <t>Nordisk Kirkemusiksymposium 2024</t>
  </si>
  <si>
    <t>Karin Schmidt Andersen</t>
  </si>
  <si>
    <t>21.11.2023</t>
  </si>
  <si>
    <t>Stiftet/biskoppen</t>
  </si>
  <si>
    <t>Konference for europæiske studenterpræster</t>
  </si>
  <si>
    <t>Studenterpræsterne i Danmark</t>
  </si>
  <si>
    <t>Realiseret i 2024</t>
  </si>
  <si>
    <t>Enkeltansøgninger 2024</t>
  </si>
  <si>
    <t>Budgetopfølgning Stiftsråd 2024</t>
  </si>
  <si>
    <t>Ligning 2024</t>
  </si>
  <si>
    <t>Enkeltansøgninger 2024, inkl. udeståender fra 2023</t>
  </si>
  <si>
    <t>03.11.2022</t>
  </si>
  <si>
    <t>Kommunikation (produktioner)</t>
  </si>
  <si>
    <t>Differentieret vedligeholdelse: provstivise workshops</t>
  </si>
  <si>
    <t>Inspirationsdag om kirkens møde med personer med demens (restbevilling fra 2022)</t>
  </si>
  <si>
    <t>Medfinansiering af SYLF-medarbejder (restbevilling fra 2023)</t>
  </si>
  <si>
    <t>21.02.2024</t>
  </si>
  <si>
    <t>Inspirationsdag for præster og kirkemusikere samt teaterforestillingen VÆK</t>
  </si>
  <si>
    <t>Hospitalspræst Birthe Friis</t>
  </si>
  <si>
    <t>Netværk mellem læger og præster</t>
  </si>
  <si>
    <t>Tværkulturelt Center</t>
  </si>
  <si>
    <t>Inspirationsdage for migrantpræster 2024 (sponsorering af to deltagere á 2.800 kr.)</t>
  </si>
  <si>
    <t>Marianne Gaarden/styregruppen</t>
  </si>
  <si>
    <t>Teologisk Voksenundervisning, skoleår 2024-2025</t>
  </si>
  <si>
    <t>Diakonipræst Fejø</t>
  </si>
  <si>
    <t>Forventet resultat</t>
  </si>
  <si>
    <t>16.05.2024</t>
  </si>
  <si>
    <t xml:space="preserve">Medfinansiering af SYLF-medarbejder. Samlet udgift i 2024: 152.139-17.195 kr. </t>
  </si>
  <si>
    <t>Birgittafestivallen</t>
  </si>
  <si>
    <t>Emmaus-mødet 2024</t>
  </si>
  <si>
    <t>Emmaus-mødet (Niels Jørgen Hansen)</t>
  </si>
  <si>
    <t>Underskudsgaranti til Birgittadag 2024 (udbetales når regnskabet foreligger)</t>
  </si>
  <si>
    <t>Peter Fischer Møller</t>
  </si>
  <si>
    <t>Tænketanken for forfulgte kristne</t>
  </si>
  <si>
    <t>Maribo Domsogns MR</t>
  </si>
  <si>
    <t>Understøttelse af kirkemusik ved DR-gudstjenester</t>
  </si>
  <si>
    <t>25. august 2024</t>
  </si>
  <si>
    <t>Kontingent Danske Kirkers Råd</t>
  </si>
  <si>
    <t>Diakonipræst Rødby</t>
  </si>
  <si>
    <t>05.09.2024</t>
  </si>
  <si>
    <t>Folkekirke &amp; Religionsmøde</t>
  </si>
  <si>
    <t>Kristent-Muslimsk Samtaleforums (KMS) konference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</si>
</sst>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D28" sqref="D28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  <col min="7" max="8" width="0" hidden="1" customWidth="1"/>
  </cols>
  <sheetData>
    <row r="1" spans="1:5" ht="18.75" x14ac:dyDescent="0.3">
      <c r="A1" s="5" t="s">
        <v>50</v>
      </c>
    </row>
    <row r="3" spans="1:5" x14ac:dyDescent="0.25">
      <c r="A3" s="4" t="s">
        <v>78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2024</v>
      </c>
      <c r="C4" s="2" t="s">
        <v>7</v>
      </c>
      <c r="D4" s="2">
        <v>2024</v>
      </c>
      <c r="E4" s="3" t="s">
        <v>10</v>
      </c>
    </row>
    <row r="5" spans="1:5" x14ac:dyDescent="0.25">
      <c r="A5" s="26" t="s">
        <v>25</v>
      </c>
      <c r="B5" s="25">
        <v>145000</v>
      </c>
      <c r="C5" s="41">
        <f>5620.64+162.5+538.5</f>
        <v>6321.64</v>
      </c>
      <c r="D5" s="25">
        <v>145000</v>
      </c>
      <c r="E5" s="11">
        <f t="shared" ref="E5:E28" si="0">B5-D5</f>
        <v>0</v>
      </c>
    </row>
    <row r="6" spans="1:5" x14ac:dyDescent="0.25">
      <c r="A6" s="26" t="s">
        <v>1</v>
      </c>
      <c r="B6" s="25">
        <v>100000</v>
      </c>
      <c r="C6" s="41">
        <f>1223.47+1224.15+1070.13+400.69+1299+127+13614.26+6916+550+1303.76+8250+5000+2000</f>
        <v>42978.46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41">
        <f>170+375+375+375+785.4+3000+152+392</f>
        <v>5624.4</v>
      </c>
      <c r="D7" s="25">
        <v>20000</v>
      </c>
      <c r="E7" s="11">
        <f t="shared" si="0"/>
        <v>0</v>
      </c>
    </row>
    <row r="8" spans="1:5" x14ac:dyDescent="0.25">
      <c r="A8" s="26" t="s">
        <v>28</v>
      </c>
      <c r="B8" s="25">
        <v>169000</v>
      </c>
      <c r="C8" s="41">
        <f>42250+42250+42250</f>
        <v>126750</v>
      </c>
      <c r="D8" s="25">
        <v>169000</v>
      </c>
      <c r="E8" s="11">
        <f t="shared" si="0"/>
        <v>0</v>
      </c>
    </row>
    <row r="9" spans="1:5" x14ac:dyDescent="0.25">
      <c r="A9" s="26" t="s">
        <v>54</v>
      </c>
      <c r="B9" s="25">
        <v>90000</v>
      </c>
      <c r="C9" s="41">
        <f>3736.05+3736.05+2408-135.61-700-150+10500+1312.5</f>
        <v>20706.989999999998</v>
      </c>
      <c r="D9" s="25">
        <v>90000</v>
      </c>
      <c r="E9" s="11">
        <f t="shared" si="0"/>
        <v>0</v>
      </c>
    </row>
    <row r="10" spans="1:5" x14ac:dyDescent="0.25">
      <c r="A10" s="26" t="s">
        <v>40</v>
      </c>
      <c r="B10" s="25">
        <v>31000</v>
      </c>
      <c r="C10" s="41">
        <f>2000+574+438+1357.72+427.5+140+474+602+474+2381.64+138.26+958.9+11267+3400+1785</f>
        <v>26418.02</v>
      </c>
      <c r="D10" s="25">
        <v>31000</v>
      </c>
      <c r="E10" s="11">
        <f t="shared" si="0"/>
        <v>0</v>
      </c>
    </row>
    <row r="11" spans="1:5" x14ac:dyDescent="0.25">
      <c r="A11" s="26" t="s">
        <v>4</v>
      </c>
      <c r="B11" s="25">
        <v>30000</v>
      </c>
      <c r="C11" s="41"/>
      <c r="D11" s="25">
        <v>30000</v>
      </c>
      <c r="E11" s="11">
        <f t="shared" si="0"/>
        <v>0</v>
      </c>
    </row>
    <row r="12" spans="1:5" x14ac:dyDescent="0.25">
      <c r="A12" s="26" t="s">
        <v>5</v>
      </c>
      <c r="B12" s="25">
        <v>375000</v>
      </c>
      <c r="C12" s="41">
        <f>9323.62+58272.64+13985.43+8632.47+7657.03+6710+53952.93+47856.41+41937.48+12948.7+11485.54+10065+8254.44+8133.3+3387.92+51590.23+50833.13+21174.5+12381.66+12199.95+5081.88-3387.92-5853.72-21174.5-36585.68-5081.88-8780.57</f>
        <v>374999.99</v>
      </c>
      <c r="D12" s="25">
        <v>375000</v>
      </c>
      <c r="E12" s="11">
        <f t="shared" si="0"/>
        <v>0</v>
      </c>
    </row>
    <row r="13" spans="1:5" x14ac:dyDescent="0.25">
      <c r="A13" s="26" t="s">
        <v>30</v>
      </c>
      <c r="B13" s="25">
        <v>38000</v>
      </c>
      <c r="C13" s="41">
        <f>1503+1503+1002+100.5+370.18+191.78+637.78-296.4-148.2+997+2505+1002+182+1007.96+214.08-444.6-148.2+965+298+3451</f>
        <v>14892.879999999997</v>
      </c>
      <c r="D13" s="25">
        <v>38000</v>
      </c>
      <c r="E13" s="11">
        <f t="shared" si="0"/>
        <v>0</v>
      </c>
    </row>
    <row r="14" spans="1:5" x14ac:dyDescent="0.25">
      <c r="A14" s="26" t="s">
        <v>26</v>
      </c>
      <c r="B14" s="25">
        <v>2500</v>
      </c>
      <c r="C14" s="41">
        <v>2500</v>
      </c>
      <c r="D14" s="25">
        <v>2500</v>
      </c>
      <c r="E14" s="11">
        <f t="shared" si="0"/>
        <v>0</v>
      </c>
    </row>
    <row r="15" spans="1:5" x14ac:dyDescent="0.25">
      <c r="A15" s="26" t="s">
        <v>3</v>
      </c>
      <c r="B15" s="25">
        <v>5000</v>
      </c>
      <c r="C15" s="41"/>
      <c r="D15" s="25">
        <v>5000</v>
      </c>
      <c r="E15" s="11">
        <f t="shared" si="0"/>
        <v>0</v>
      </c>
    </row>
    <row r="16" spans="1:5" x14ac:dyDescent="0.25">
      <c r="A16" s="26" t="s">
        <v>20</v>
      </c>
      <c r="B16" s="25">
        <v>5000</v>
      </c>
      <c r="C16" s="41">
        <f>299.95+399.6+668.95</f>
        <v>1368.5</v>
      </c>
      <c r="D16" s="25">
        <v>5000</v>
      </c>
      <c r="E16" s="11">
        <f t="shared" si="0"/>
        <v>0</v>
      </c>
    </row>
    <row r="17" spans="1:5" x14ac:dyDescent="0.25">
      <c r="A17" s="26" t="s">
        <v>21</v>
      </c>
      <c r="B17" s="25">
        <v>5000</v>
      </c>
      <c r="C17" s="41">
        <f>609.05</f>
        <v>609.04999999999995</v>
      </c>
      <c r="D17" s="25">
        <v>5000</v>
      </c>
      <c r="E17" s="11">
        <f t="shared" si="0"/>
        <v>0</v>
      </c>
    </row>
    <row r="18" spans="1:5" x14ac:dyDescent="0.25">
      <c r="A18" s="26" t="s">
        <v>80</v>
      </c>
      <c r="B18" s="25">
        <v>5000</v>
      </c>
      <c r="C18" s="41"/>
      <c r="D18" s="25">
        <v>5000</v>
      </c>
      <c r="E18" s="11">
        <f t="shared" si="0"/>
        <v>0</v>
      </c>
    </row>
    <row r="19" spans="1:5" x14ac:dyDescent="0.25">
      <c r="A19" s="26" t="s">
        <v>66</v>
      </c>
      <c r="B19" s="25">
        <v>5000</v>
      </c>
      <c r="C19" s="41">
        <f>270+145+122+349.95+1865.61+514.9+749.85+390+249.95+329.9+999+602</f>
        <v>6588.1599999999989</v>
      </c>
      <c r="D19" s="25">
        <v>10000</v>
      </c>
      <c r="E19" s="11">
        <f t="shared" si="0"/>
        <v>-5000</v>
      </c>
    </row>
    <row r="20" spans="1:5" x14ac:dyDescent="0.25">
      <c r="A20" s="26" t="s">
        <v>22</v>
      </c>
      <c r="B20" s="25">
        <v>5000</v>
      </c>
      <c r="C20" s="41">
        <f>1650+294</f>
        <v>1944</v>
      </c>
      <c r="D20" s="25">
        <v>5000</v>
      </c>
      <c r="E20" s="11">
        <f t="shared" si="0"/>
        <v>0</v>
      </c>
    </row>
    <row r="21" spans="1:5" x14ac:dyDescent="0.25">
      <c r="A21" s="26" t="s">
        <v>23</v>
      </c>
      <c r="B21" s="25">
        <v>5000</v>
      </c>
      <c r="C21" s="41"/>
      <c r="D21" s="25">
        <v>5000</v>
      </c>
      <c r="E21" s="11">
        <f t="shared" si="0"/>
        <v>0</v>
      </c>
    </row>
    <row r="22" spans="1:5" x14ac:dyDescent="0.25">
      <c r="A22" s="26" t="s">
        <v>31</v>
      </c>
      <c r="B22" s="25">
        <v>5000</v>
      </c>
      <c r="C22" s="41"/>
      <c r="D22" s="25">
        <v>5000</v>
      </c>
      <c r="E22" s="11">
        <f t="shared" si="0"/>
        <v>0</v>
      </c>
    </row>
    <row r="23" spans="1:5" x14ac:dyDescent="0.25">
      <c r="A23" s="26" t="s">
        <v>18</v>
      </c>
      <c r="B23" s="25">
        <v>40000</v>
      </c>
      <c r="C23" s="41">
        <f>16500+7046.25+14290</f>
        <v>37836.25</v>
      </c>
      <c r="D23" s="25">
        <v>40000</v>
      </c>
      <c r="E23" s="11">
        <f t="shared" si="0"/>
        <v>0</v>
      </c>
    </row>
    <row r="24" spans="1:5" x14ac:dyDescent="0.25">
      <c r="A24" s="26" t="s">
        <v>32</v>
      </c>
      <c r="B24" s="25">
        <v>50000</v>
      </c>
      <c r="C24" s="41">
        <f>5000+50000</f>
        <v>55000</v>
      </c>
      <c r="D24" s="25">
        <v>55000</v>
      </c>
      <c r="E24" s="11">
        <f t="shared" si="0"/>
        <v>-5000</v>
      </c>
    </row>
    <row r="25" spans="1:5" x14ac:dyDescent="0.25">
      <c r="A25" s="26" t="s">
        <v>33</v>
      </c>
      <c r="B25" s="25">
        <v>25000</v>
      </c>
      <c r="C25" s="41">
        <f>6162.5+7342.5+2000+2000+2000</f>
        <v>19505</v>
      </c>
      <c r="D25" s="25">
        <v>25000</v>
      </c>
      <c r="E25" s="11">
        <f t="shared" si="0"/>
        <v>0</v>
      </c>
    </row>
    <row r="26" spans="1:5" x14ac:dyDescent="0.25">
      <c r="A26" s="26" t="s">
        <v>34</v>
      </c>
      <c r="B26" s="25">
        <v>31250</v>
      </c>
      <c r="C26" s="41">
        <f>31250</f>
        <v>31250</v>
      </c>
      <c r="D26" s="25">
        <v>31250</v>
      </c>
      <c r="E26" s="11">
        <f t="shared" si="0"/>
        <v>0</v>
      </c>
    </row>
    <row r="27" spans="1:5" x14ac:dyDescent="0.25">
      <c r="A27" s="26" t="s">
        <v>36</v>
      </c>
      <c r="B27" s="27">
        <v>2500</v>
      </c>
      <c r="C27" s="41"/>
      <c r="D27" s="11">
        <v>2500</v>
      </c>
      <c r="E27" s="11">
        <f t="shared" si="0"/>
        <v>0</v>
      </c>
    </row>
    <row r="28" spans="1:5" s="44" customFormat="1" x14ac:dyDescent="0.25">
      <c r="A28" s="26" t="s">
        <v>79</v>
      </c>
      <c r="B28" s="27">
        <v>0</v>
      </c>
      <c r="C28" s="41">
        <f>6770</f>
        <v>6770</v>
      </c>
      <c r="D28" s="41">
        <v>6770</v>
      </c>
      <c r="E28" s="11">
        <f t="shared" si="0"/>
        <v>-6770</v>
      </c>
    </row>
    <row r="29" spans="1:5" x14ac:dyDescent="0.25">
      <c r="A29" s="26"/>
      <c r="B29" s="27"/>
      <c r="C29" s="41"/>
      <c r="D29" s="11"/>
      <c r="E29" s="11"/>
    </row>
    <row r="30" spans="1:5" x14ac:dyDescent="0.25">
      <c r="A30" s="26" t="s">
        <v>52</v>
      </c>
      <c r="B30" s="27">
        <v>0</v>
      </c>
      <c r="C30" s="41">
        <f>Enkeltansøgninger!E29</f>
        <v>113746.2</v>
      </c>
      <c r="D30" s="11">
        <f>Enkeltansøgninger!D29</f>
        <v>348341.04000000004</v>
      </c>
      <c r="E30" s="11">
        <f>B30-D30</f>
        <v>-348341.04000000004</v>
      </c>
    </row>
    <row r="31" spans="1:5" x14ac:dyDescent="0.25">
      <c r="A31" s="28" t="s">
        <v>11</v>
      </c>
      <c r="B31" s="29">
        <f>SUM(B5:B30)</f>
        <v>1189250</v>
      </c>
      <c r="C31" s="33">
        <f>SUM(C5:C30)</f>
        <v>895809.54</v>
      </c>
      <c r="D31" s="30">
        <f>SUM(D5:D30)</f>
        <v>1554361.04</v>
      </c>
      <c r="E31" s="30">
        <f>B31-D31</f>
        <v>-365111.04000000004</v>
      </c>
    </row>
    <row r="32" spans="1:5" x14ac:dyDescent="0.25">
      <c r="A32" s="39"/>
      <c r="B32" s="37"/>
      <c r="C32" s="38"/>
      <c r="D32" s="37"/>
      <c r="E32" s="37"/>
    </row>
    <row r="33" spans="1:5" x14ac:dyDescent="0.25">
      <c r="A33" s="31"/>
      <c r="B33" s="20"/>
      <c r="C33" s="20"/>
      <c r="D33" s="20"/>
      <c r="E33" s="20"/>
    </row>
    <row r="34" spans="1:5" x14ac:dyDescent="0.25">
      <c r="A34" s="32" t="s">
        <v>12</v>
      </c>
      <c r="B34" s="20"/>
      <c r="C34" s="20"/>
      <c r="D34" s="20"/>
      <c r="E34" s="20"/>
    </row>
    <row r="35" spans="1:5" x14ac:dyDescent="0.25">
      <c r="A35" s="31" t="s">
        <v>51</v>
      </c>
      <c r="B35" s="20">
        <v>1050000</v>
      </c>
      <c r="C35" s="20"/>
      <c r="D35" s="20"/>
      <c r="E35" s="20"/>
    </row>
    <row r="36" spans="1:5" x14ac:dyDescent="0.25">
      <c r="A36" t="s">
        <v>24</v>
      </c>
      <c r="B36" s="20">
        <v>563431.09</v>
      </c>
      <c r="C36" s="6"/>
      <c r="D36" s="6"/>
      <c r="E36" s="6"/>
    </row>
    <row r="37" spans="1:5" x14ac:dyDescent="0.25">
      <c r="A37" s="4" t="s">
        <v>13</v>
      </c>
      <c r="B37" s="7">
        <f>SUM(B35:B36)</f>
        <v>1613431.0899999999</v>
      </c>
      <c r="C37" s="6"/>
      <c r="D37" s="6"/>
      <c r="E37" s="6"/>
    </row>
    <row r="38" spans="1:5" x14ac:dyDescent="0.25">
      <c r="A38" s="4"/>
      <c r="B38" s="7"/>
      <c r="C38" s="6"/>
      <c r="D38" s="6"/>
      <c r="E38" s="6"/>
    </row>
    <row r="39" spans="1:5" x14ac:dyDescent="0.25">
      <c r="A39" s="4" t="s">
        <v>35</v>
      </c>
      <c r="B39" s="6"/>
      <c r="C39" s="6"/>
      <c r="D39" s="6"/>
      <c r="E39" s="6"/>
    </row>
    <row r="40" spans="1:5" x14ac:dyDescent="0.25">
      <c r="A40" t="s">
        <v>29</v>
      </c>
      <c r="B40" s="6">
        <f>SUM(B37-B31)</f>
        <v>424181.08999999985</v>
      </c>
      <c r="C40" s="6"/>
      <c r="D40" s="6"/>
      <c r="E40" s="6"/>
    </row>
    <row r="41" spans="1:5" x14ac:dyDescent="0.25">
      <c r="A41" s="4" t="s">
        <v>67</v>
      </c>
      <c r="B41" s="7">
        <f>B37-D31</f>
        <v>59070.049999999814</v>
      </c>
    </row>
  </sheetData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zoomScaleNormal="100" workbookViewId="0">
      <selection activeCell="C21" sqref="C21"/>
    </sheetView>
  </sheetViews>
  <sheetFormatPr defaultRowHeight="15" x14ac:dyDescent="0.25"/>
  <cols>
    <col min="1" max="1" width="14.85546875" customWidth="1"/>
    <col min="2" max="2" width="36.5703125" customWidth="1"/>
    <col min="3" max="3" width="76.140625" customWidth="1"/>
    <col min="4" max="4" width="13.7109375" style="12" customWidth="1"/>
    <col min="5" max="5" width="15.7109375" style="12" customWidth="1"/>
  </cols>
  <sheetData>
    <row r="1" spans="1:5" ht="18.75" x14ac:dyDescent="0.3">
      <c r="A1" s="5" t="s">
        <v>49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27</v>
      </c>
      <c r="B3" s="9" t="s">
        <v>14</v>
      </c>
      <c r="C3" s="9" t="s">
        <v>15</v>
      </c>
      <c r="D3" s="13" t="s">
        <v>17</v>
      </c>
      <c r="E3" s="14" t="s">
        <v>48</v>
      </c>
    </row>
    <row r="4" spans="1:5" ht="15.75" customHeight="1" thickTop="1" x14ac:dyDescent="0.25">
      <c r="A4" s="40" t="s">
        <v>53</v>
      </c>
      <c r="B4" s="23" t="s">
        <v>39</v>
      </c>
      <c r="C4" s="23" t="s">
        <v>56</v>
      </c>
      <c r="D4" s="16">
        <v>11013.04</v>
      </c>
      <c r="E4" s="17">
        <f>957.2+640</f>
        <v>1597.2</v>
      </c>
    </row>
    <row r="5" spans="1:5" x14ac:dyDescent="0.25">
      <c r="A5" s="35" t="s">
        <v>37</v>
      </c>
      <c r="B5" s="22" t="s">
        <v>38</v>
      </c>
      <c r="C5" s="42" t="s">
        <v>57</v>
      </c>
      <c r="D5" s="15">
        <v>23284</v>
      </c>
      <c r="E5" s="36">
        <v>34203</v>
      </c>
    </row>
    <row r="6" spans="1:5" x14ac:dyDescent="0.25">
      <c r="A6" s="21" t="s">
        <v>41</v>
      </c>
      <c r="B6" t="s">
        <v>43</v>
      </c>
      <c r="C6" s="1" t="s">
        <v>42</v>
      </c>
      <c r="D6" s="16">
        <v>10000</v>
      </c>
      <c r="E6" s="17"/>
    </row>
    <row r="7" spans="1:5" ht="15.75" customHeight="1" x14ac:dyDescent="0.25">
      <c r="A7" s="21" t="s">
        <v>44</v>
      </c>
      <c r="B7" s="23" t="s">
        <v>45</v>
      </c>
      <c r="C7" s="23" t="s">
        <v>55</v>
      </c>
      <c r="D7" s="16">
        <v>57500</v>
      </c>
      <c r="E7" s="17"/>
    </row>
    <row r="8" spans="1:5" ht="15" customHeight="1" x14ac:dyDescent="0.25">
      <c r="A8" s="21" t="s">
        <v>44</v>
      </c>
      <c r="B8" s="23" t="s">
        <v>47</v>
      </c>
      <c r="C8" s="23" t="s">
        <v>46</v>
      </c>
      <c r="D8" s="16">
        <v>5000</v>
      </c>
      <c r="E8" s="17">
        <v>5000</v>
      </c>
    </row>
    <row r="9" spans="1:5" ht="15.75" customHeight="1" x14ac:dyDescent="0.25">
      <c r="A9" s="40" t="s">
        <v>58</v>
      </c>
      <c r="B9" s="23" t="s">
        <v>39</v>
      </c>
      <c r="C9" s="23" t="s">
        <v>59</v>
      </c>
      <c r="D9" s="16">
        <v>25000</v>
      </c>
      <c r="E9" s="17"/>
    </row>
    <row r="10" spans="1:5" x14ac:dyDescent="0.25">
      <c r="A10" s="40" t="s">
        <v>58</v>
      </c>
      <c r="B10" s="1" t="s">
        <v>60</v>
      </c>
      <c r="C10" s="1" t="s">
        <v>61</v>
      </c>
      <c r="D10" s="17">
        <v>15000</v>
      </c>
      <c r="E10" s="17"/>
    </row>
    <row r="11" spans="1:5" x14ac:dyDescent="0.25">
      <c r="A11" s="40" t="s">
        <v>58</v>
      </c>
      <c r="B11" s="23" t="s">
        <v>62</v>
      </c>
      <c r="C11" s="23" t="s">
        <v>63</v>
      </c>
      <c r="D11" s="16">
        <v>5600</v>
      </c>
      <c r="E11" s="17"/>
    </row>
    <row r="12" spans="1:5" x14ac:dyDescent="0.25">
      <c r="A12" s="40" t="s">
        <v>58</v>
      </c>
      <c r="B12" s="23" t="s">
        <v>64</v>
      </c>
      <c r="C12" s="23" t="s">
        <v>65</v>
      </c>
      <c r="D12" s="16">
        <v>28000</v>
      </c>
      <c r="E12" s="17"/>
    </row>
    <row r="13" spans="1:5" x14ac:dyDescent="0.25">
      <c r="A13" s="21" t="s">
        <v>68</v>
      </c>
      <c r="B13" t="s">
        <v>38</v>
      </c>
      <c r="C13" s="1" t="s">
        <v>69</v>
      </c>
      <c r="D13" s="16">
        <v>134944</v>
      </c>
      <c r="E13" s="17">
        <f>18487+39459</f>
        <v>57946</v>
      </c>
    </row>
    <row r="14" spans="1:5" x14ac:dyDescent="0.25">
      <c r="A14" s="21" t="s">
        <v>68</v>
      </c>
      <c r="B14" s="23" t="s">
        <v>70</v>
      </c>
      <c r="C14" s="43" t="s">
        <v>73</v>
      </c>
      <c r="D14" s="16">
        <v>5000</v>
      </c>
      <c r="E14" s="17"/>
    </row>
    <row r="15" spans="1:5" ht="15" customHeight="1" x14ac:dyDescent="0.25">
      <c r="A15" s="21" t="s">
        <v>68</v>
      </c>
      <c r="B15" s="23" t="s">
        <v>72</v>
      </c>
      <c r="C15" s="23" t="s">
        <v>71</v>
      </c>
      <c r="D15" s="16">
        <v>10000</v>
      </c>
      <c r="E15" s="17">
        <v>10000</v>
      </c>
    </row>
    <row r="16" spans="1:5" x14ac:dyDescent="0.25">
      <c r="A16" s="21" t="s">
        <v>68</v>
      </c>
      <c r="B16" s="23" t="s">
        <v>74</v>
      </c>
      <c r="C16" s="23" t="s">
        <v>75</v>
      </c>
      <c r="D16" s="16">
        <v>5000</v>
      </c>
      <c r="E16" s="17">
        <v>5000</v>
      </c>
    </row>
    <row r="17" spans="1:5" x14ac:dyDescent="0.25">
      <c r="A17" s="21" t="s">
        <v>68</v>
      </c>
      <c r="B17" s="23" t="s">
        <v>76</v>
      </c>
      <c r="C17" s="23" t="s">
        <v>77</v>
      </c>
      <c r="D17" s="16">
        <v>10000</v>
      </c>
      <c r="E17" s="17"/>
    </row>
    <row r="18" spans="1:5" x14ac:dyDescent="0.25">
      <c r="A18" s="21" t="s">
        <v>81</v>
      </c>
      <c r="B18" s="23" t="s">
        <v>82</v>
      </c>
      <c r="C18" s="23" t="s">
        <v>83</v>
      </c>
      <c r="D18" s="16">
        <v>3000</v>
      </c>
      <c r="E18" s="17"/>
    </row>
    <row r="19" spans="1:5" x14ac:dyDescent="0.25">
      <c r="A19" s="1"/>
      <c r="B19" s="23"/>
      <c r="C19" s="23"/>
      <c r="D19" s="16"/>
      <c r="E19" s="17"/>
    </row>
    <row r="20" spans="1:5" x14ac:dyDescent="0.25">
      <c r="A20" s="1"/>
      <c r="B20" s="23"/>
      <c r="C20" s="23"/>
      <c r="D20" s="16"/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4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348341.04000000004</v>
      </c>
      <c r="E29" s="14">
        <f>SUM(E4:E28)</f>
        <v>113746.2</v>
      </c>
    </row>
    <row r="30" spans="1:5" ht="15.75" thickTop="1" x14ac:dyDescent="0.25"/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2024-02-14T09:30:39Z</cp:lastPrinted>
  <dcterms:created xsi:type="dcterms:W3CDTF">2016-03-15T13:05:34Z</dcterms:created>
  <dcterms:modified xsi:type="dcterms:W3CDTF">2024-09-18T10:49:03Z</dcterms:modified>
</cp:coreProperties>
</file>